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Detailed version" sheetId="1" r:id="rId1"/>
  </sheets>
  <definedNames>
    <definedName name="_xlnm.Print_Area" localSheetId="0">'Detailed version'!$A$1:$L$73</definedName>
  </definedNames>
  <calcPr fullCalcOnLoad="1"/>
</workbook>
</file>

<file path=xl/sharedStrings.xml><?xml version="1.0" encoding="utf-8"?>
<sst xmlns="http://schemas.openxmlformats.org/spreadsheetml/2006/main" count="140" uniqueCount="115">
  <si>
    <t xml:space="preserve"> LEASE-PURCHASE DEVELOPMENT PRO FORMA</t>
  </si>
  <si>
    <t>LEASE PURCHASE OPERATING PRO FORMA</t>
  </si>
  <si>
    <t>No. of units:</t>
  </si>
  <si>
    <t>Lease Period:</t>
  </si>
  <si>
    <t>UNITS:</t>
  </si>
  <si>
    <t>SOURCES OF FUNDS</t>
  </si>
  <si>
    <t xml:space="preserve"> (in months)</t>
  </si>
  <si>
    <t>Projections</t>
  </si>
  <si>
    <t>INCOME</t>
  </si>
  <si>
    <t>LEASE</t>
  </si>
  <si>
    <t>Per unit</t>
  </si>
  <si>
    <t>All units</t>
  </si>
  <si>
    <t>MONTHLY</t>
  </si>
  <si>
    <t>PERIOD</t>
  </si>
  <si>
    <t>Acquisition/Construction</t>
  </si>
  <si>
    <t>Int rate:</t>
  </si>
  <si>
    <t>Gross Rents</t>
  </si>
  <si>
    <t>Lender</t>
  </si>
  <si>
    <t>Bdrm size</t>
  </si>
  <si>
    <t># of units</t>
  </si>
  <si>
    <t>Lease payment</t>
  </si>
  <si>
    <t>Total:</t>
  </si>
  <si>
    <t>Gross rents:</t>
  </si>
  <si>
    <t>Interim (Lease Period)</t>
  </si>
  <si>
    <t>Subtotal:</t>
  </si>
  <si>
    <t>Other income</t>
  </si>
  <si>
    <t>USES OF FUNDS</t>
  </si>
  <si>
    <t>Type</t>
  </si>
  <si>
    <t>Predevelopment</t>
  </si>
  <si>
    <t>EFFECTIVE GROSS INCOME</t>
  </si>
  <si>
    <t>Total Predevelopment costs:</t>
  </si>
  <si>
    <t>EXPENSES</t>
  </si>
  <si>
    <t>Acquisition</t>
  </si>
  <si>
    <t>Per U mo.</t>
  </si>
  <si>
    <t>Residential</t>
  </si>
  <si>
    <t>Expenses</t>
  </si>
  <si>
    <t>Property</t>
  </si>
  <si>
    <t>Site preparation (demolition)</t>
  </si>
  <si>
    <t>Property taxes</t>
  </si>
  <si>
    <t>Total Acquisition costs:</t>
  </si>
  <si>
    <t>Insurance</t>
  </si>
  <si>
    <t>Construction</t>
  </si>
  <si>
    <t>Management fee</t>
  </si>
  <si>
    <t>Maintenance &amp; operating reserve</t>
  </si>
  <si>
    <t>Bidding package</t>
  </si>
  <si>
    <t>Escrow for closing and downpayment</t>
  </si>
  <si>
    <t>Construction bid</t>
  </si>
  <si>
    <t>Total expenses:</t>
  </si>
  <si>
    <t>Construction contingency</t>
  </si>
  <si>
    <t>%:</t>
  </si>
  <si>
    <t>NET OPERATING INCOME</t>
  </si>
  <si>
    <t>Non bid items</t>
  </si>
  <si>
    <t>Total Construction costs:</t>
  </si>
  <si>
    <t>DEBT SERVICE</t>
  </si>
  <si>
    <t>Soft Costs</t>
  </si>
  <si>
    <t>Source</t>
  </si>
  <si>
    <t>Amount</t>
  </si>
  <si>
    <t>Rate/term</t>
  </si>
  <si>
    <t>Fees:</t>
  </si>
  <si>
    <t>Construction management</t>
  </si>
  <si>
    <t>(interest only)</t>
  </si>
  <si>
    <t>Developer fee</t>
  </si>
  <si>
    <t>Architect/Engineer</t>
  </si>
  <si>
    <t>Total debt service:</t>
  </si>
  <si>
    <t>Environmental</t>
  </si>
  <si>
    <t>NET CASH FLOW</t>
  </si>
  <si>
    <t>Marketing</t>
  </si>
  <si>
    <t>PURCHASE ANALYSIS FOR INDIVIDUAL BUYER</t>
  </si>
  <si>
    <t>Sub total:</t>
  </si>
  <si>
    <t>Holding costs:</t>
  </si>
  <si>
    <t>Monthly costs</t>
  </si>
  <si>
    <t>No. of months</t>
  </si>
  <si>
    <t>Real estate taxes</t>
  </si>
  <si>
    <t>Utilities</t>
  </si>
  <si>
    <t>Type/Source</t>
  </si>
  <si>
    <t>Rate/Term</t>
  </si>
  <si>
    <t>Builders risk insurance</t>
  </si>
  <si>
    <t>Liability insurance</t>
  </si>
  <si>
    <t>Purchaser's Cash</t>
  </si>
  <si>
    <t>Security</t>
  </si>
  <si>
    <t>First Mortgage</t>
  </si>
  <si>
    <t>Construction loan interest</t>
  </si>
  <si>
    <t xml:space="preserve">Second </t>
  </si>
  <si>
    <t xml:space="preserve">Third </t>
  </si>
  <si>
    <t>Closing costs:</t>
  </si>
  <si>
    <t>TOTAL</t>
  </si>
  <si>
    <t>Title insurance</t>
  </si>
  <si>
    <t>Survey</t>
  </si>
  <si>
    <t>USES OF FUNDS AT SALE</t>
  </si>
  <si>
    <t>Appraisal</t>
  </si>
  <si>
    <t>Legal</t>
  </si>
  <si>
    <t>Sale Price</t>
  </si>
  <si>
    <t>Transfer taxes</t>
  </si>
  <si>
    <t>Closing costs</t>
  </si>
  <si>
    <t>Prepaids</t>
  </si>
  <si>
    <t>Total Soft costs:</t>
  </si>
  <si>
    <t>Total Development costs:</t>
  </si>
  <si>
    <t>SUMMARY OF INDIVIDUAL HOUSING COSTS</t>
  </si>
  <si>
    <t>AFFORDABILITY TABLE</t>
  </si>
  <si>
    <t>ANNUAL</t>
  </si>
  <si>
    <t>Affordable annual income at 30% of PITI</t>
  </si>
  <si>
    <t>Debt Service</t>
  </si>
  <si>
    <t>Percent of median income @30% (PITI)</t>
  </si>
  <si>
    <t>First mortgage</t>
  </si>
  <si>
    <t>Median income:</t>
  </si>
  <si>
    <t>PITI</t>
  </si>
  <si>
    <t xml:space="preserve"> 80% of median:</t>
  </si>
  <si>
    <t>NHSA CDFI</t>
  </si>
  <si>
    <t>Wells Fargo grant</t>
  </si>
  <si>
    <t>Division of Housing</t>
  </si>
  <si>
    <t xml:space="preserve">Inspection </t>
  </si>
  <si>
    <t>Closing incl realtor fee</t>
  </si>
  <si>
    <t>Less Vacancy (5%)</t>
  </si>
  <si>
    <t>Resident Organization &amp; Training</t>
  </si>
  <si>
    <t>Other: legal &amp; audit, vac unit utilties,other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</si>
</sst>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u val="single"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164" fontId="0" fillId="0" borderId="0" xfId="42" applyNumberFormat="1" applyAlignment="1">
      <alignment/>
    </xf>
    <xf numFmtId="164" fontId="0" fillId="0" borderId="10" xfId="42" applyNumberForma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164" fontId="1" fillId="0" borderId="0" xfId="42" applyNumberFormat="1" applyFont="1" applyAlignment="1">
      <alignment horizontal="centerContinuous"/>
    </xf>
    <xf numFmtId="0" fontId="0" fillId="0" borderId="0" xfId="0" applyAlignment="1">
      <alignment horizontal="right"/>
    </xf>
    <xf numFmtId="164" fontId="0" fillId="0" borderId="0" xfId="42" applyNumberFormat="1" applyFont="1" applyAlignment="1">
      <alignment horizontal="right"/>
    </xf>
    <xf numFmtId="164" fontId="1" fillId="0" borderId="0" xfId="42" applyNumberFormat="1" applyFont="1" applyAlignment="1">
      <alignment/>
    </xf>
    <xf numFmtId="164" fontId="0" fillId="0" borderId="10" xfId="42" applyNumberFormat="1" applyFont="1" applyBorder="1" applyAlignment="1">
      <alignment horizontal="left"/>
    </xf>
    <xf numFmtId="0" fontId="5" fillId="0" borderId="0" xfId="0" applyFont="1" applyAlignment="1">
      <alignment/>
    </xf>
    <xf numFmtId="164" fontId="6" fillId="0" borderId="0" xfId="42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centerContinuous"/>
    </xf>
    <xf numFmtId="164" fontId="0" fillId="0" borderId="0" xfId="42" applyNumberFormat="1" applyFont="1" applyAlignment="1">
      <alignment horizontal="centerContinuous"/>
    </xf>
    <xf numFmtId="164" fontId="0" fillId="0" borderId="0" xfId="42" applyNumberFormat="1" applyAlignment="1">
      <alignment horizontal="centerContinuous"/>
    </xf>
    <xf numFmtId="0" fontId="0" fillId="0" borderId="10" xfId="0" applyBorder="1" applyAlignment="1">
      <alignment/>
    </xf>
    <xf numFmtId="164" fontId="0" fillId="0" borderId="0" xfId="42" applyNumberFormat="1" applyFont="1" applyAlignment="1">
      <alignment/>
    </xf>
    <xf numFmtId="164" fontId="7" fillId="0" borderId="0" xfId="42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8" fillId="0" borderId="11" xfId="42" applyNumberFormat="1" applyFont="1" applyBorder="1" applyAlignment="1">
      <alignment horizontal="center"/>
    </xf>
    <xf numFmtId="164" fontId="0" fillId="0" borderId="11" xfId="42" applyNumberFormat="1" applyBorder="1" applyAlignment="1">
      <alignment/>
    </xf>
    <xf numFmtId="164" fontId="8" fillId="0" borderId="0" xfId="42" applyNumberFormat="1" applyFont="1" applyAlignment="1">
      <alignment horizontal="center"/>
    </xf>
    <xf numFmtId="0" fontId="0" fillId="0" borderId="0" xfId="0" applyFont="1" applyAlignment="1">
      <alignment horizontal="left"/>
    </xf>
    <xf numFmtId="9" fontId="0" fillId="0" borderId="0" xfId="57" applyAlignment="1">
      <alignment/>
    </xf>
    <xf numFmtId="0" fontId="0" fillId="0" borderId="0" xfId="0" applyAlignment="1" quotePrefix="1">
      <alignment/>
    </xf>
    <xf numFmtId="164" fontId="0" fillId="0" borderId="0" xfId="42" applyNumberFormat="1" applyAlignment="1">
      <alignment horizontal="right"/>
    </xf>
    <xf numFmtId="165" fontId="0" fillId="0" borderId="0" xfId="57" applyNumberFormat="1" applyAlignment="1">
      <alignment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5" fillId="0" borderId="0" xfId="0" applyFont="1" applyAlignment="1">
      <alignment/>
    </xf>
    <xf numFmtId="164" fontId="6" fillId="0" borderId="0" xfId="42" applyNumberFormat="1" applyFont="1" applyAlignment="1">
      <alignment/>
    </xf>
    <xf numFmtId="164" fontId="9" fillId="0" borderId="0" xfId="42" applyNumberFormat="1" applyFont="1" applyAlignment="1">
      <alignment horizontal="center"/>
    </xf>
    <xf numFmtId="164" fontId="1" fillId="0" borderId="11" xfId="42" applyNumberFormat="1" applyFont="1" applyBorder="1" applyAlignment="1">
      <alignment/>
    </xf>
    <xf numFmtId="164" fontId="0" fillId="0" borderId="0" xfId="0" applyNumberFormat="1" applyAlignment="1">
      <alignment/>
    </xf>
    <xf numFmtId="9" fontId="0" fillId="0" borderId="11" xfId="57" applyBorder="1" applyAlignment="1">
      <alignment/>
    </xf>
    <xf numFmtId="166" fontId="0" fillId="0" borderId="0" xfId="44" applyNumberFormat="1" applyAlignment="1">
      <alignment/>
    </xf>
    <xf numFmtId="165" fontId="1" fillId="0" borderId="0" xfId="57" applyNumberFormat="1" applyFont="1" applyAlignment="1">
      <alignment/>
    </xf>
    <xf numFmtId="164" fontId="0" fillId="0" borderId="0" xfId="42" applyNumberFormat="1" applyAlignment="1" quotePrefix="1">
      <alignment horizontal="right"/>
    </xf>
    <xf numFmtId="164" fontId="1" fillId="0" borderId="0" xfId="42" applyNumberFormat="1" applyFont="1" applyAlignment="1">
      <alignment horizontal="right"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Continuous"/>
    </xf>
    <xf numFmtId="164" fontId="1" fillId="0" borderId="12" xfId="42" applyNumberFormat="1" applyFont="1" applyBorder="1" applyAlignment="1">
      <alignment horizontal="centerContinuous"/>
    </xf>
    <xf numFmtId="164" fontId="0" fillId="0" borderId="12" xfId="42" applyNumberFormat="1" applyBorder="1" applyAlignment="1">
      <alignment/>
    </xf>
    <xf numFmtId="0" fontId="0" fillId="0" borderId="0" xfId="0" applyAlignment="1">
      <alignment wrapText="1"/>
    </xf>
    <xf numFmtId="0" fontId="1" fillId="0" borderId="11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 quotePrefix="1">
      <alignment horizontal="left"/>
    </xf>
    <xf numFmtId="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42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164" fontId="0" fillId="0" borderId="13" xfId="42" applyNumberFormat="1" applyBorder="1" applyAlignment="1">
      <alignment/>
    </xf>
    <xf numFmtId="164" fontId="0" fillId="0" borderId="14" xfId="42" applyNumberForma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4" fontId="11" fillId="0" borderId="10" xfId="42" applyNumberFormat="1" applyFont="1" applyBorder="1" applyAlignment="1">
      <alignment/>
    </xf>
    <xf numFmtId="9" fontId="11" fillId="0" borderId="10" xfId="57" applyFont="1" applyBorder="1" applyAlignment="1">
      <alignment/>
    </xf>
    <xf numFmtId="164" fontId="11" fillId="0" borderId="0" xfId="42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164" fontId="1" fillId="0" borderId="11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5"/>
  <sheetViews>
    <sheetView tabSelected="1" zoomScale="75" zoomScaleNormal="75" zoomScalePageLayoutView="0" workbookViewId="0" topLeftCell="A45">
      <selection activeCell="A70" sqref="A70"/>
    </sheetView>
  </sheetViews>
  <sheetFormatPr defaultColWidth="9.140625" defaultRowHeight="12.75"/>
  <cols>
    <col min="1" max="1" width="21.7109375" style="0" customWidth="1"/>
    <col min="4" max="5" width="10.7109375" style="2" customWidth="1"/>
    <col min="6" max="6" width="11.28125" style="2" customWidth="1"/>
    <col min="12" max="12" width="10.28125" style="0" bestFit="1" customWidth="1"/>
  </cols>
  <sheetData>
    <row r="1" spans="1:12" ht="15">
      <c r="A1" s="1" t="s">
        <v>0</v>
      </c>
      <c r="F1" s="3"/>
      <c r="H1" s="4" t="s">
        <v>1</v>
      </c>
      <c r="I1" s="5"/>
      <c r="J1" s="6"/>
      <c r="K1" s="2"/>
      <c r="L1" s="2"/>
    </row>
    <row r="2" spans="1:12" ht="12.75">
      <c r="A2" s="7"/>
      <c r="F2" s="3"/>
      <c r="J2" s="2"/>
      <c r="K2" s="2"/>
      <c r="L2" s="2"/>
    </row>
    <row r="3" spans="1:12" ht="12.75">
      <c r="A3" s="7" t="s">
        <v>2</v>
      </c>
      <c r="B3">
        <v>10</v>
      </c>
      <c r="D3" s="8" t="s">
        <v>3</v>
      </c>
      <c r="E3" s="9">
        <v>60</v>
      </c>
      <c r="F3" s="10"/>
      <c r="G3" s="7" t="s">
        <v>4</v>
      </c>
      <c r="H3">
        <f>B3</f>
        <v>10</v>
      </c>
      <c r="K3" s="8" t="s">
        <v>3</v>
      </c>
      <c r="L3" s="9">
        <f>E3</f>
        <v>60</v>
      </c>
    </row>
    <row r="4" spans="1:12" ht="12.75">
      <c r="A4" s="11" t="s">
        <v>5</v>
      </c>
      <c r="E4" s="12" t="s">
        <v>6</v>
      </c>
      <c r="F4" s="3"/>
      <c r="J4" s="2"/>
      <c r="K4" s="2"/>
      <c r="L4" s="2"/>
    </row>
    <row r="5" spans="1:12" ht="12.75">
      <c r="A5" s="13"/>
      <c r="B5" s="13"/>
      <c r="C5" s="14"/>
      <c r="D5" s="15" t="s">
        <v>7</v>
      </c>
      <c r="E5" s="16"/>
      <c r="F5" s="17"/>
      <c r="G5" s="13" t="s">
        <v>8</v>
      </c>
      <c r="J5" s="2"/>
      <c r="K5" s="2"/>
      <c r="L5" s="18" t="s">
        <v>9</v>
      </c>
    </row>
    <row r="6" spans="4:12" ht="12.75">
      <c r="D6" s="19" t="s">
        <v>10</v>
      </c>
      <c r="E6" s="19" t="s">
        <v>11</v>
      </c>
      <c r="F6" s="17"/>
      <c r="G6" s="13"/>
      <c r="J6" s="2"/>
      <c r="K6" s="2" t="s">
        <v>12</v>
      </c>
      <c r="L6" s="18" t="s">
        <v>13</v>
      </c>
    </row>
    <row r="7" spans="1:12" ht="15">
      <c r="A7" s="20" t="s">
        <v>14</v>
      </c>
      <c r="C7" s="21" t="s">
        <v>15</v>
      </c>
      <c r="D7" s="22"/>
      <c r="E7" s="22"/>
      <c r="F7" s="17"/>
      <c r="G7" s="13" t="s">
        <v>16</v>
      </c>
      <c r="J7" s="2"/>
      <c r="K7" s="19" t="s">
        <v>8</v>
      </c>
      <c r="L7" s="23" t="s">
        <v>8</v>
      </c>
    </row>
    <row r="8" spans="1:12" ht="12.75">
      <c r="A8" s="65" t="s">
        <v>107</v>
      </c>
      <c r="C8" s="25">
        <v>0.06</v>
      </c>
      <c r="D8" s="2">
        <v>178200</v>
      </c>
      <c r="E8" s="22">
        <f>D8*$B$3</f>
        <v>1782000</v>
      </c>
      <c r="F8" s="17"/>
      <c r="G8" s="7" t="s">
        <v>18</v>
      </c>
      <c r="H8" s="26" t="s">
        <v>19</v>
      </c>
      <c r="I8" t="s">
        <v>20</v>
      </c>
      <c r="J8" s="2"/>
      <c r="K8" s="2"/>
      <c r="L8" s="2"/>
    </row>
    <row r="9" spans="1:12" ht="12.75">
      <c r="A9" s="65" t="s">
        <v>108</v>
      </c>
      <c r="C9" s="25"/>
      <c r="D9" s="2">
        <v>500</v>
      </c>
      <c r="E9" s="22">
        <f>D9*$B$3</f>
        <v>5000</v>
      </c>
      <c r="F9" s="17"/>
      <c r="G9">
        <v>3</v>
      </c>
      <c r="H9">
        <f>$B$3</f>
        <v>10</v>
      </c>
      <c r="I9" s="4">
        <v>1200</v>
      </c>
      <c r="J9" s="2"/>
      <c r="K9" s="2">
        <f>H9*I9</f>
        <v>12000</v>
      </c>
      <c r="L9" s="2">
        <f>K9*$E$3</f>
        <v>720000</v>
      </c>
    </row>
    <row r="10" spans="1:12" ht="12.75">
      <c r="A10" s="66" t="s">
        <v>109</v>
      </c>
      <c r="C10" s="25"/>
      <c r="D10" s="2">
        <v>9000</v>
      </c>
      <c r="E10" s="22">
        <f>D10*$B$3</f>
        <v>90000</v>
      </c>
      <c r="F10" s="17"/>
      <c r="J10" s="2"/>
      <c r="K10" s="2"/>
      <c r="L10" s="2">
        <f>K10*$E$3</f>
        <v>0</v>
      </c>
    </row>
    <row r="11" spans="3:12" ht="12.75">
      <c r="C11" s="7" t="s">
        <v>21</v>
      </c>
      <c r="D11" s="2">
        <f>SUM(D8:D10)</f>
        <v>187700</v>
      </c>
      <c r="E11" s="22">
        <f>D11*$B$3</f>
        <v>1877000</v>
      </c>
      <c r="F11" s="17"/>
      <c r="J11" s="2"/>
      <c r="K11" s="2"/>
      <c r="L11" s="2">
        <f>K11*$E$3</f>
        <v>0</v>
      </c>
    </row>
    <row r="12" spans="5:12" ht="12.75">
      <c r="E12" s="27"/>
      <c r="F12" s="17"/>
      <c r="J12" s="27" t="s">
        <v>22</v>
      </c>
      <c r="K12" s="2">
        <f>SUM(K9:K11)</f>
        <v>12000</v>
      </c>
      <c r="L12" s="2">
        <f>K12*$E$3</f>
        <v>720000</v>
      </c>
    </row>
    <row r="13" spans="1:12" ht="12.75">
      <c r="A13" s="20" t="s">
        <v>23</v>
      </c>
      <c r="F13" s="17"/>
      <c r="J13" s="27"/>
      <c r="K13" s="2"/>
      <c r="L13" s="2"/>
    </row>
    <row r="14" spans="1:12" ht="12.75">
      <c r="A14" s="24" t="s">
        <v>17</v>
      </c>
      <c r="C14" s="28">
        <v>0.06</v>
      </c>
      <c r="D14" s="2">
        <v>178200</v>
      </c>
      <c r="E14" s="22">
        <f>D14*$B$3</f>
        <v>1782000</v>
      </c>
      <c r="F14" s="17"/>
      <c r="J14" s="8" t="s">
        <v>112</v>
      </c>
      <c r="K14" s="2">
        <f>K12*0.05</f>
        <v>600</v>
      </c>
      <c r="L14" s="2">
        <f>K14*$E$3</f>
        <v>36000</v>
      </c>
    </row>
    <row r="15" spans="1:12" ht="12.75">
      <c r="A15" s="65" t="s">
        <v>108</v>
      </c>
      <c r="C15" s="25"/>
      <c r="D15" s="2">
        <v>500</v>
      </c>
      <c r="E15" s="22">
        <f>D15*$B$3</f>
        <v>5000</v>
      </c>
      <c r="F15" s="17"/>
      <c r="J15" s="27"/>
      <c r="K15" s="2"/>
      <c r="L15" s="2"/>
    </row>
    <row r="16" spans="1:12" ht="12.75">
      <c r="A16" s="66" t="s">
        <v>109</v>
      </c>
      <c r="C16" s="25"/>
      <c r="D16" s="2">
        <v>9000</v>
      </c>
      <c r="E16" s="22">
        <f>D16*$B$3</f>
        <v>90000</v>
      </c>
      <c r="F16" s="17"/>
      <c r="J16" s="27" t="s">
        <v>24</v>
      </c>
      <c r="K16" s="2">
        <f>K12-K14</f>
        <v>11400</v>
      </c>
      <c r="L16" s="2">
        <f>K16*$E$3</f>
        <v>684000</v>
      </c>
    </row>
    <row r="17" spans="3:12" ht="12.75">
      <c r="C17" s="7" t="s">
        <v>21</v>
      </c>
      <c r="D17" s="2">
        <f>SUM(D14:D16)</f>
        <v>187700</v>
      </c>
      <c r="E17" s="22">
        <f>D17*$B$3</f>
        <v>1877000</v>
      </c>
      <c r="F17" s="17"/>
      <c r="G17" s="13" t="s">
        <v>25</v>
      </c>
      <c r="J17" s="2"/>
      <c r="K17" s="2"/>
      <c r="L17" s="2"/>
    </row>
    <row r="18" spans="1:12" ht="12.75">
      <c r="A18" s="11" t="s">
        <v>26</v>
      </c>
      <c r="F18" s="17"/>
      <c r="G18" s="29" t="s">
        <v>27</v>
      </c>
      <c r="J18" s="2"/>
      <c r="K18" s="2"/>
      <c r="L18" s="2"/>
    </row>
    <row r="19" spans="4:12" ht="12.75">
      <c r="D19" s="19" t="s">
        <v>10</v>
      </c>
      <c r="E19" s="19" t="s">
        <v>11</v>
      </c>
      <c r="F19" s="17"/>
      <c r="J19" s="2"/>
      <c r="K19" s="2"/>
      <c r="L19" s="2"/>
    </row>
    <row r="20" spans="1:12" ht="12.75">
      <c r="A20" s="30" t="s">
        <v>28</v>
      </c>
      <c r="B20" s="31"/>
      <c r="C20" s="31"/>
      <c r="D20" s="22"/>
      <c r="E20" s="22"/>
      <c r="F20" s="17"/>
      <c r="J20" s="27" t="s">
        <v>24</v>
      </c>
      <c r="K20" s="2">
        <f>SUM(K18:K19)</f>
        <v>0</v>
      </c>
      <c r="L20" s="2">
        <f>K20*$E$3</f>
        <v>0</v>
      </c>
    </row>
    <row r="21" spans="1:12" ht="12.75">
      <c r="A21" s="67" t="s">
        <v>89</v>
      </c>
      <c r="B21" s="31"/>
      <c r="C21" s="31"/>
      <c r="D21" s="22">
        <v>400</v>
      </c>
      <c r="E21" s="22">
        <f>D21*$B$3</f>
        <v>4000</v>
      </c>
      <c r="F21" s="17"/>
      <c r="J21" s="2"/>
      <c r="K21" s="2"/>
      <c r="L21" s="2"/>
    </row>
    <row r="22" spans="1:12" ht="12.75">
      <c r="A22" s="67" t="s">
        <v>110</v>
      </c>
      <c r="B22" s="31"/>
      <c r="C22" s="31"/>
      <c r="D22" s="22">
        <v>300</v>
      </c>
      <c r="E22" s="22">
        <f>D22*$B$3</f>
        <v>3000</v>
      </c>
      <c r="F22" s="17"/>
      <c r="J22" s="27" t="s">
        <v>29</v>
      </c>
      <c r="K22" s="2">
        <f>K16+K20</f>
        <v>11400</v>
      </c>
      <c r="L22" s="2">
        <f>K22*$E$3</f>
        <v>684000</v>
      </c>
    </row>
    <row r="23" spans="1:12" ht="12.75">
      <c r="A23" s="31"/>
      <c r="B23" s="31"/>
      <c r="C23" s="32" t="s">
        <v>30</v>
      </c>
      <c r="D23" s="68">
        <f>SUM(D21:D22)</f>
        <v>700</v>
      </c>
      <c r="E23" s="22">
        <f>D23*$B$3</f>
        <v>7000</v>
      </c>
      <c r="F23" s="17"/>
      <c r="J23" s="2"/>
      <c r="K23" s="2"/>
      <c r="L23" s="2"/>
    </row>
    <row r="24" spans="4:12" ht="12.75">
      <c r="D24" s="19"/>
      <c r="E24" s="19"/>
      <c r="F24" s="17"/>
      <c r="G24" s="33" t="s">
        <v>31</v>
      </c>
      <c r="J24" s="2"/>
      <c r="K24" s="2"/>
      <c r="L24" s="18" t="s">
        <v>9</v>
      </c>
    </row>
    <row r="25" spans="1:12" ht="12.75">
      <c r="A25" s="20" t="s">
        <v>32</v>
      </c>
      <c r="F25" s="17"/>
      <c r="J25" s="18" t="s">
        <v>33</v>
      </c>
      <c r="K25" s="34" t="s">
        <v>12</v>
      </c>
      <c r="L25" s="18" t="s">
        <v>13</v>
      </c>
    </row>
    <row r="26" spans="6:12" ht="12.75">
      <c r="F26" s="17"/>
      <c r="G26" s="20" t="s">
        <v>34</v>
      </c>
      <c r="J26" s="18" t="s">
        <v>35</v>
      </c>
      <c r="K26" s="35" t="s">
        <v>31</v>
      </c>
      <c r="L26" s="35" t="s">
        <v>31</v>
      </c>
    </row>
    <row r="27" spans="1:12" ht="12.75">
      <c r="A27" s="31" t="s">
        <v>36</v>
      </c>
      <c r="B27" s="31"/>
      <c r="C27" s="31"/>
      <c r="D27" s="22">
        <v>160000</v>
      </c>
      <c r="E27" s="22">
        <f>D27*$B$3</f>
        <v>1600000</v>
      </c>
      <c r="F27" s="17"/>
      <c r="J27" s="2"/>
      <c r="K27" s="2"/>
      <c r="L27" s="2"/>
    </row>
    <row r="28" spans="1:12" ht="12.75">
      <c r="A28" s="31" t="s">
        <v>37</v>
      </c>
      <c r="B28" s="31"/>
      <c r="C28" s="31"/>
      <c r="D28" s="22">
        <v>500</v>
      </c>
      <c r="E28" s="22">
        <f>D28*$B$3</f>
        <v>5000</v>
      </c>
      <c r="F28" s="17"/>
      <c r="G28" s="66" t="s">
        <v>113</v>
      </c>
      <c r="H28" s="26"/>
      <c r="J28" s="2">
        <v>10</v>
      </c>
      <c r="K28" s="2">
        <f aca="true" t="shared" si="0" ref="K28:K34">J28*$B$3</f>
        <v>100</v>
      </c>
      <c r="L28" s="2">
        <f aca="true" t="shared" si="1" ref="L28:L35">K28*$E$3</f>
        <v>6000</v>
      </c>
    </row>
    <row r="29" spans="1:12" ht="12.75">
      <c r="A29" s="67" t="s">
        <v>111</v>
      </c>
      <c r="B29" s="31"/>
      <c r="C29" s="31"/>
      <c r="D29" s="22">
        <v>5500</v>
      </c>
      <c r="E29" s="22">
        <f>D29*$B$3</f>
        <v>55000</v>
      </c>
      <c r="F29" s="17"/>
      <c r="G29" t="s">
        <v>38</v>
      </c>
      <c r="J29" s="2">
        <v>150</v>
      </c>
      <c r="K29" s="2">
        <f t="shared" si="0"/>
        <v>1500</v>
      </c>
      <c r="L29" s="2">
        <f t="shared" si="1"/>
        <v>90000</v>
      </c>
    </row>
    <row r="30" spans="1:12" ht="12.75">
      <c r="A30" s="31"/>
      <c r="B30" s="31"/>
      <c r="C30" s="32" t="s">
        <v>39</v>
      </c>
      <c r="D30" s="36">
        <f>SUM(D27:D29)</f>
        <v>166000</v>
      </c>
      <c r="E30" s="22">
        <f>D30*$B$3</f>
        <v>1660000</v>
      </c>
      <c r="F30" s="17"/>
      <c r="G30" t="s">
        <v>40</v>
      </c>
      <c r="J30" s="2">
        <v>60</v>
      </c>
      <c r="K30" s="2">
        <f t="shared" si="0"/>
        <v>600</v>
      </c>
      <c r="L30" s="2">
        <f t="shared" si="1"/>
        <v>36000</v>
      </c>
    </row>
    <row r="31" spans="1:12" ht="12.75">
      <c r="A31" s="20" t="s">
        <v>41</v>
      </c>
      <c r="F31" s="17"/>
      <c r="G31" t="s">
        <v>42</v>
      </c>
      <c r="J31" s="2">
        <v>50</v>
      </c>
      <c r="K31" s="2">
        <f t="shared" si="0"/>
        <v>500</v>
      </c>
      <c r="L31" s="2">
        <f t="shared" si="1"/>
        <v>30000</v>
      </c>
    </row>
    <row r="32" spans="6:12" ht="12.75">
      <c r="F32" s="17"/>
      <c r="G32" t="s">
        <v>43</v>
      </c>
      <c r="J32" s="2">
        <v>25</v>
      </c>
      <c r="K32" s="2">
        <f t="shared" si="0"/>
        <v>250</v>
      </c>
      <c r="L32" s="2">
        <f t="shared" si="1"/>
        <v>15000</v>
      </c>
    </row>
    <row r="33" spans="1:12" ht="12.75">
      <c r="A33" s="31" t="s">
        <v>44</v>
      </c>
      <c r="B33" s="31"/>
      <c r="C33" s="31"/>
      <c r="D33" s="22"/>
      <c r="E33" s="22">
        <f>D33*$B$3</f>
        <v>0</v>
      </c>
      <c r="F33" s="17"/>
      <c r="G33" t="s">
        <v>45</v>
      </c>
      <c r="J33" s="2">
        <v>25</v>
      </c>
      <c r="K33" s="2">
        <f t="shared" si="0"/>
        <v>250</v>
      </c>
      <c r="L33" s="2">
        <f t="shared" si="1"/>
        <v>15000</v>
      </c>
    </row>
    <row r="34" spans="1:12" ht="12.75">
      <c r="A34" s="31" t="s">
        <v>46</v>
      </c>
      <c r="B34" s="31"/>
      <c r="C34" s="31"/>
      <c r="D34" s="22">
        <v>12500</v>
      </c>
      <c r="E34" s="22">
        <f>D34*$B$3</f>
        <v>125000</v>
      </c>
      <c r="F34" s="17"/>
      <c r="G34" s="66" t="s">
        <v>114</v>
      </c>
      <c r="J34" s="2">
        <v>56.25</v>
      </c>
      <c r="K34" s="2">
        <f t="shared" si="0"/>
        <v>562.5</v>
      </c>
      <c r="L34" s="2">
        <f t="shared" si="1"/>
        <v>33750</v>
      </c>
    </row>
    <row r="35" spans="1:12" ht="12.75">
      <c r="A35" s="31" t="s">
        <v>48</v>
      </c>
      <c r="B35" s="32" t="s">
        <v>49</v>
      </c>
      <c r="C35" s="38">
        <v>0.2</v>
      </c>
      <c r="D35" s="22">
        <f>D34*C35</f>
        <v>2500</v>
      </c>
      <c r="E35" s="22">
        <f>D35*$B$3</f>
        <v>25000</v>
      </c>
      <c r="F35" s="17"/>
      <c r="I35" s="27" t="s">
        <v>47</v>
      </c>
      <c r="J35" s="37">
        <f>SUM(J28:J34)</f>
        <v>376.25</v>
      </c>
      <c r="K35" s="2">
        <f>SUM(K28:K34)</f>
        <v>3762.5</v>
      </c>
      <c r="L35" s="2">
        <f>K35*$E$3</f>
        <v>225750</v>
      </c>
    </row>
    <row r="36" spans="1:12" ht="12.75">
      <c r="A36" s="31" t="s">
        <v>51</v>
      </c>
      <c r="B36" s="31"/>
      <c r="C36" s="31"/>
      <c r="D36" s="22"/>
      <c r="E36" s="22">
        <f>D36*$B$3</f>
        <v>0</v>
      </c>
      <c r="F36" s="17"/>
      <c r="J36" s="27" t="s">
        <v>50</v>
      </c>
      <c r="K36" s="2">
        <f>K22-K35</f>
        <v>7637.5</v>
      </c>
      <c r="L36" s="2">
        <f>K36*$E$3</f>
        <v>458250</v>
      </c>
    </row>
    <row r="37" spans="1:12" ht="12.75">
      <c r="A37" s="31"/>
      <c r="B37" s="31"/>
      <c r="C37" s="32" t="s">
        <v>52</v>
      </c>
      <c r="D37" s="36">
        <f>SUM(D33:D36)</f>
        <v>15000</v>
      </c>
      <c r="E37" s="22">
        <f>D37*$B$3</f>
        <v>150000</v>
      </c>
      <c r="F37" s="17"/>
      <c r="G37" s="11" t="s">
        <v>53</v>
      </c>
      <c r="J37" s="2"/>
      <c r="K37" s="2"/>
      <c r="L37" s="2"/>
    </row>
    <row r="38" spans="1:12" ht="12.75">
      <c r="A38" s="20" t="s">
        <v>54</v>
      </c>
      <c r="F38" s="17"/>
      <c r="J38" s="2"/>
      <c r="K38" s="2"/>
      <c r="L38" s="2"/>
    </row>
    <row r="39" spans="6:12" ht="12.75">
      <c r="F39" s="17"/>
      <c r="G39" s="20" t="s">
        <v>55</v>
      </c>
      <c r="H39" t="s">
        <v>56</v>
      </c>
      <c r="I39" s="14" t="s">
        <v>57</v>
      </c>
      <c r="J39" s="16"/>
      <c r="K39" s="2"/>
      <c r="L39" s="2"/>
    </row>
    <row r="40" spans="1:12" ht="12.75">
      <c r="A40" s="29" t="s">
        <v>58</v>
      </c>
      <c r="F40" s="17"/>
      <c r="G40" t="s">
        <v>17</v>
      </c>
      <c r="H40" s="39">
        <f>D14</f>
        <v>178200</v>
      </c>
      <c r="I40" s="40">
        <v>0.06</v>
      </c>
      <c r="J40" s="2">
        <f>H40*I40/12</f>
        <v>891</v>
      </c>
      <c r="K40" s="2">
        <f>J40*B3</f>
        <v>8910</v>
      </c>
      <c r="L40" s="2">
        <f>K40*$E$3</f>
        <v>534600</v>
      </c>
    </row>
    <row r="41" spans="1:12" ht="12.75">
      <c r="A41" s="31" t="s">
        <v>59</v>
      </c>
      <c r="B41" s="31"/>
      <c r="C41" s="31"/>
      <c r="D41" s="22">
        <v>1500</v>
      </c>
      <c r="E41" s="22">
        <f aca="true" t="shared" si="2" ref="E41:E46">D41*$B$3</f>
        <v>15000</v>
      </c>
      <c r="F41" s="17"/>
      <c r="J41" s="41" t="s">
        <v>60</v>
      </c>
      <c r="K41" s="2"/>
      <c r="L41" s="2"/>
    </row>
    <row r="42" spans="1:12" ht="12.75">
      <c r="A42" s="31" t="s">
        <v>61</v>
      </c>
      <c r="B42" s="32" t="s">
        <v>49</v>
      </c>
      <c r="C42" s="38">
        <v>0.03</v>
      </c>
      <c r="D42" s="22">
        <v>5000</v>
      </c>
      <c r="E42" s="22">
        <f t="shared" si="2"/>
        <v>50000</v>
      </c>
      <c r="F42" s="17"/>
      <c r="J42" s="2"/>
      <c r="K42" s="2"/>
      <c r="L42" s="2"/>
    </row>
    <row r="43" spans="1:12" ht="12.75">
      <c r="A43" s="31" t="s">
        <v>62</v>
      </c>
      <c r="B43" s="31"/>
      <c r="C43" s="31"/>
      <c r="D43" s="22"/>
      <c r="E43" s="22">
        <f t="shared" si="2"/>
        <v>0</v>
      </c>
      <c r="F43" s="17"/>
      <c r="J43" s="27" t="s">
        <v>63</v>
      </c>
      <c r="K43" s="2">
        <f>SUM(K40:K42)</f>
        <v>8910</v>
      </c>
      <c r="L43" s="2">
        <f>K43*$E$3</f>
        <v>534600</v>
      </c>
    </row>
    <row r="44" spans="1:12" ht="13.5" thickBot="1">
      <c r="A44" s="31" t="s">
        <v>64</v>
      </c>
      <c r="B44" s="31"/>
      <c r="C44" s="31"/>
      <c r="D44" s="22"/>
      <c r="E44" s="22">
        <f t="shared" si="2"/>
        <v>0</v>
      </c>
      <c r="F44" s="17"/>
      <c r="J44" s="42" t="s">
        <v>65</v>
      </c>
      <c r="K44" s="2">
        <f>K36-K43</f>
        <v>-1272.5</v>
      </c>
      <c r="L44" s="2">
        <f>K44*$E$3</f>
        <v>-76350</v>
      </c>
    </row>
    <row r="45" spans="1:12" ht="12.75">
      <c r="A45" s="31" t="s">
        <v>66</v>
      </c>
      <c r="B45" s="31"/>
      <c r="C45" s="31"/>
      <c r="D45" s="22">
        <v>0</v>
      </c>
      <c r="E45" s="22">
        <f t="shared" si="2"/>
        <v>0</v>
      </c>
      <c r="F45" s="17"/>
      <c r="G45" s="43"/>
      <c r="H45" s="44" t="s">
        <v>67</v>
      </c>
      <c r="I45" s="44"/>
      <c r="J45" s="45"/>
      <c r="K45" s="46"/>
      <c r="L45" s="46"/>
    </row>
    <row r="46" spans="2:12" ht="12.75">
      <c r="B46" s="31"/>
      <c r="C46" s="32" t="s">
        <v>68</v>
      </c>
      <c r="D46" s="22">
        <f>SUM(D41:D45)</f>
        <v>6500</v>
      </c>
      <c r="E46" s="22">
        <f t="shared" si="2"/>
        <v>65000</v>
      </c>
      <c r="F46" s="17"/>
      <c r="J46" s="2"/>
      <c r="K46" s="2"/>
      <c r="L46" s="2"/>
    </row>
    <row r="47" spans="1:12" ht="25.5">
      <c r="A47" s="29" t="s">
        <v>69</v>
      </c>
      <c r="B47" s="47" t="s">
        <v>70</v>
      </c>
      <c r="C47" s="47" t="s">
        <v>71</v>
      </c>
      <c r="F47" s="17"/>
      <c r="G47" t="s">
        <v>5</v>
      </c>
      <c r="J47" s="2"/>
      <c r="K47" s="2"/>
      <c r="L47" s="2"/>
    </row>
    <row r="48" spans="1:12" ht="12.75">
      <c r="A48" s="31" t="s">
        <v>72</v>
      </c>
      <c r="B48" s="31">
        <v>0</v>
      </c>
      <c r="C48" s="48">
        <v>5</v>
      </c>
      <c r="D48" s="22">
        <f aca="true" t="shared" si="3" ref="D48:D53">B48*C48</f>
        <v>0</v>
      </c>
      <c r="E48" s="22">
        <f aca="true" t="shared" si="4" ref="E48:E54">D48*$B$3</f>
        <v>0</v>
      </c>
      <c r="F48" s="17"/>
      <c r="J48" s="2"/>
      <c r="K48" s="2"/>
      <c r="L48" s="2"/>
    </row>
    <row r="49" spans="1:12" ht="12.75">
      <c r="A49" s="31" t="s">
        <v>73</v>
      </c>
      <c r="B49" s="31">
        <v>0</v>
      </c>
      <c r="C49" s="31">
        <v>5</v>
      </c>
      <c r="D49" s="22">
        <f t="shared" si="3"/>
        <v>0</v>
      </c>
      <c r="E49" s="22">
        <f t="shared" si="4"/>
        <v>0</v>
      </c>
      <c r="F49" s="17"/>
      <c r="G49" s="20" t="s">
        <v>74</v>
      </c>
      <c r="I49" s="49" t="s">
        <v>75</v>
      </c>
      <c r="J49" s="16"/>
      <c r="K49" s="2"/>
      <c r="L49" s="19" t="s">
        <v>56</v>
      </c>
    </row>
    <row r="50" spans="1:12" ht="12.75">
      <c r="A50" s="31" t="s">
        <v>76</v>
      </c>
      <c r="B50" s="31">
        <v>0</v>
      </c>
      <c r="C50" s="31">
        <v>5</v>
      </c>
      <c r="D50" s="22">
        <f t="shared" si="3"/>
        <v>0</v>
      </c>
      <c r="E50" s="22">
        <f t="shared" si="4"/>
        <v>0</v>
      </c>
      <c r="F50" s="17"/>
      <c r="J50" s="2"/>
      <c r="K50" s="2"/>
      <c r="L50" s="2"/>
    </row>
    <row r="51" spans="1:12" ht="12.75">
      <c r="A51" s="31" t="s">
        <v>77</v>
      </c>
      <c r="B51" s="31">
        <v>0</v>
      </c>
      <c r="C51" s="31">
        <v>5</v>
      </c>
      <c r="D51" s="22">
        <f t="shared" si="3"/>
        <v>0</v>
      </c>
      <c r="E51" s="22">
        <f t="shared" si="4"/>
        <v>0</v>
      </c>
      <c r="F51" s="17"/>
      <c r="G51" t="s">
        <v>78</v>
      </c>
      <c r="J51" s="2"/>
      <c r="K51" s="2"/>
      <c r="L51" s="2">
        <v>3000</v>
      </c>
    </row>
    <row r="52" spans="1:12" ht="12.75">
      <c r="A52" s="31" t="s">
        <v>79</v>
      </c>
      <c r="B52" s="31">
        <v>0</v>
      </c>
      <c r="C52" s="31">
        <v>5</v>
      </c>
      <c r="D52" s="22">
        <f t="shared" si="3"/>
        <v>0</v>
      </c>
      <c r="E52" s="22">
        <f t="shared" si="4"/>
        <v>0</v>
      </c>
      <c r="F52" s="17"/>
      <c r="G52" t="s">
        <v>80</v>
      </c>
      <c r="I52" s="40">
        <v>0.06</v>
      </c>
      <c r="J52" s="2">
        <v>30</v>
      </c>
      <c r="K52" s="2"/>
      <c r="L52" s="9">
        <v>195000</v>
      </c>
    </row>
    <row r="53" spans="1:12" ht="12.75">
      <c r="A53" s="31" t="s">
        <v>81</v>
      </c>
      <c r="B53" s="22">
        <v>0</v>
      </c>
      <c r="C53" s="31">
        <v>3</v>
      </c>
      <c r="D53" s="22">
        <f t="shared" si="3"/>
        <v>0</v>
      </c>
      <c r="E53" s="22">
        <f t="shared" si="4"/>
        <v>0</v>
      </c>
      <c r="F53" s="17"/>
      <c r="G53" s="50" t="s">
        <v>82</v>
      </c>
      <c r="I53" s="51">
        <v>0</v>
      </c>
      <c r="J53" s="2">
        <v>5</v>
      </c>
      <c r="K53" s="2"/>
      <c r="L53" s="2">
        <v>0</v>
      </c>
    </row>
    <row r="54" spans="1:12" ht="12.75">
      <c r="A54" s="31"/>
      <c r="B54" s="31"/>
      <c r="C54" s="32" t="s">
        <v>68</v>
      </c>
      <c r="D54" s="22">
        <f>SUM(D48:D53)</f>
        <v>0</v>
      </c>
      <c r="E54" s="22">
        <f t="shared" si="4"/>
        <v>0</v>
      </c>
      <c r="F54" s="17"/>
      <c r="G54" t="s">
        <v>83</v>
      </c>
      <c r="J54" s="2"/>
      <c r="K54" s="2"/>
      <c r="L54" s="2">
        <v>0</v>
      </c>
    </row>
    <row r="55" spans="1:12" ht="12.75">
      <c r="A55" s="29" t="s">
        <v>84</v>
      </c>
      <c r="F55" s="17"/>
      <c r="J55" s="2"/>
      <c r="K55" s="2" t="s">
        <v>85</v>
      </c>
      <c r="L55" s="2">
        <f>SUM(L51:L54)</f>
        <v>198000</v>
      </c>
    </row>
    <row r="56" spans="1:12" ht="12.75">
      <c r="A56" s="31" t="s">
        <v>86</v>
      </c>
      <c r="B56" s="31"/>
      <c r="C56" s="31"/>
      <c r="D56" s="32">
        <v>0</v>
      </c>
      <c r="E56" s="22">
        <f aca="true" t="shared" si="5" ref="E56:E61">D56*$B$3</f>
        <v>0</v>
      </c>
      <c r="F56" s="17"/>
      <c r="J56" s="2"/>
      <c r="K56" s="2"/>
      <c r="L56" s="2"/>
    </row>
    <row r="57" spans="1:12" ht="12.75">
      <c r="A57" s="31" t="s">
        <v>87</v>
      </c>
      <c r="B57" s="31"/>
      <c r="C57" s="31"/>
      <c r="D57" s="32">
        <v>0</v>
      </c>
      <c r="E57" s="22">
        <f t="shared" si="5"/>
        <v>0</v>
      </c>
      <c r="F57" s="17"/>
      <c r="G57" t="s">
        <v>88</v>
      </c>
      <c r="J57" s="2"/>
      <c r="K57" s="2"/>
      <c r="L57" s="2"/>
    </row>
    <row r="58" spans="1:12" ht="12.75">
      <c r="A58" s="31" t="s">
        <v>89</v>
      </c>
      <c r="B58" s="31"/>
      <c r="C58" s="31"/>
      <c r="D58" s="32">
        <v>0</v>
      </c>
      <c r="E58" s="22">
        <f t="shared" si="5"/>
        <v>0</v>
      </c>
      <c r="F58" s="17"/>
      <c r="J58" s="2"/>
      <c r="K58" s="2"/>
      <c r="L58" s="2"/>
    </row>
    <row r="59" spans="1:12" ht="12.75">
      <c r="A59" s="31" t="s">
        <v>90</v>
      </c>
      <c r="B59" s="31"/>
      <c r="C59" s="31"/>
      <c r="D59" s="32">
        <v>0</v>
      </c>
      <c r="E59" s="22">
        <f t="shared" si="5"/>
        <v>0</v>
      </c>
      <c r="F59" s="17"/>
      <c r="G59" t="s">
        <v>91</v>
      </c>
      <c r="J59" s="2"/>
      <c r="K59" s="2"/>
      <c r="L59" s="2">
        <v>195000</v>
      </c>
    </row>
    <row r="60" spans="1:12" ht="12.75">
      <c r="A60" s="31" t="s">
        <v>92</v>
      </c>
      <c r="B60" s="31"/>
      <c r="C60" s="31"/>
      <c r="D60" s="32">
        <v>0</v>
      </c>
      <c r="E60" s="22">
        <f t="shared" si="5"/>
        <v>0</v>
      </c>
      <c r="F60" s="17"/>
      <c r="G60" t="s">
        <v>93</v>
      </c>
      <c r="J60" s="2"/>
      <c r="K60" s="2"/>
      <c r="L60" s="2">
        <v>2500</v>
      </c>
    </row>
    <row r="61" spans="1:12" ht="12.75">
      <c r="A61" s="31"/>
      <c r="B61" s="31"/>
      <c r="C61" s="32" t="s">
        <v>68</v>
      </c>
      <c r="D61" s="22">
        <f>SUM(D56:D60)</f>
        <v>0</v>
      </c>
      <c r="E61" s="22">
        <f t="shared" si="5"/>
        <v>0</v>
      </c>
      <c r="F61" s="17"/>
      <c r="G61" t="s">
        <v>94</v>
      </c>
      <c r="J61" s="2"/>
      <c r="K61" s="2"/>
      <c r="L61" s="2">
        <v>500</v>
      </c>
    </row>
    <row r="62" spans="1:12" ht="13.5" thickBot="1">
      <c r="A62" s="52"/>
      <c r="B62" s="52"/>
      <c r="C62" s="53" t="s">
        <v>95</v>
      </c>
      <c r="D62" s="54">
        <f>D46+D54+D61</f>
        <v>6500</v>
      </c>
      <c r="E62" s="22"/>
      <c r="F62" s="17"/>
      <c r="J62" s="2"/>
      <c r="K62" s="2"/>
      <c r="L62" s="2"/>
    </row>
    <row r="63" spans="1:12" ht="13.5" thickTop="1">
      <c r="A63" s="55"/>
      <c r="B63" s="55"/>
      <c r="C63" s="56" t="s">
        <v>96</v>
      </c>
      <c r="D63" s="57">
        <f>D23+D30+D37+D62</f>
        <v>188200</v>
      </c>
      <c r="E63" s="58">
        <f>D63*$B$3</f>
        <v>1882000</v>
      </c>
      <c r="F63" s="17"/>
      <c r="J63" s="2"/>
      <c r="K63" s="2" t="s">
        <v>85</v>
      </c>
      <c r="L63" s="2">
        <f>SUM(L59:L62)</f>
        <v>198000</v>
      </c>
    </row>
    <row r="64" spans="4:12" ht="12.75">
      <c r="D64"/>
      <c r="E64"/>
      <c r="F64" s="17"/>
      <c r="J64" s="2"/>
      <c r="K64" s="2"/>
      <c r="L64" s="2"/>
    </row>
    <row r="65" spans="4:12" ht="12.75">
      <c r="D65"/>
      <c r="E65"/>
      <c r="F65" s="17"/>
      <c r="G65" s="11" t="s">
        <v>97</v>
      </c>
      <c r="J65" s="2"/>
      <c r="K65" s="2"/>
      <c r="L65" s="2"/>
    </row>
    <row r="66" spans="4:12" ht="12.75">
      <c r="D66"/>
      <c r="E66"/>
      <c r="F66" s="17"/>
      <c r="J66" s="2"/>
      <c r="K66" s="2"/>
      <c r="L66" s="2"/>
    </row>
    <row r="67" spans="2:12" ht="18">
      <c r="B67" s="59" t="s">
        <v>98</v>
      </c>
      <c r="D67"/>
      <c r="E67"/>
      <c r="F67" s="17"/>
      <c r="J67" s="2"/>
      <c r="K67" s="19" t="s">
        <v>12</v>
      </c>
      <c r="L67" s="19" t="s">
        <v>99</v>
      </c>
    </row>
    <row r="68" spans="4:12" ht="12.75">
      <c r="D68"/>
      <c r="E68"/>
      <c r="F68" s="17"/>
      <c r="G68" t="s">
        <v>38</v>
      </c>
      <c r="J68" s="2"/>
      <c r="K68" s="2">
        <v>150</v>
      </c>
      <c r="L68" s="2">
        <f>K68*12</f>
        <v>1800</v>
      </c>
    </row>
    <row r="69" spans="4:12" ht="12.75">
      <c r="D69" s="27"/>
      <c r="F69" s="17"/>
      <c r="G69" t="s">
        <v>40</v>
      </c>
      <c r="J69" s="2"/>
      <c r="K69" s="2">
        <v>60</v>
      </c>
      <c r="L69" s="2">
        <f>K69*12</f>
        <v>720</v>
      </c>
    </row>
    <row r="70" spans="1:12" ht="18">
      <c r="A70" s="60" t="s">
        <v>100</v>
      </c>
      <c r="D70"/>
      <c r="E70"/>
      <c r="F70" s="61">
        <f>L72/0.3</f>
        <v>55164.9409619152</v>
      </c>
      <c r="G70" s="20" t="s">
        <v>101</v>
      </c>
      <c r="J70" s="2"/>
      <c r="K70" s="2"/>
      <c r="L70" s="2"/>
    </row>
    <row r="71" spans="1:12" ht="18">
      <c r="A71" s="60" t="s">
        <v>102</v>
      </c>
      <c r="F71" s="62">
        <f>F70/F72</f>
        <v>0.7424621932963015</v>
      </c>
      <c r="G71" t="s">
        <v>103</v>
      </c>
      <c r="J71" s="2"/>
      <c r="K71" s="2">
        <f>PMT(I52/12,J52*12,L52)*(-1)</f>
        <v>1169.12352404788</v>
      </c>
      <c r="L71" s="2">
        <f>K71*12</f>
        <v>14029.48228857456</v>
      </c>
    </row>
    <row r="72" spans="1:12" ht="18">
      <c r="A72" s="63" t="s">
        <v>104</v>
      </c>
      <c r="F72" s="61">
        <v>74300</v>
      </c>
      <c r="J72" s="27" t="s">
        <v>105</v>
      </c>
      <c r="K72" s="9">
        <f>SUM(K68:K71)</f>
        <v>1379.12352404788</v>
      </c>
      <c r="L72" s="2">
        <f>K72*12</f>
        <v>16549.48228857456</v>
      </c>
    </row>
    <row r="73" spans="1:6" ht="18">
      <c r="A73" s="64" t="s">
        <v>106</v>
      </c>
      <c r="D73"/>
      <c r="F73" s="61">
        <f>F72*0.8</f>
        <v>59440</v>
      </c>
    </row>
    <row r="74" spans="4:6" ht="12.75">
      <c r="D74"/>
      <c r="E74"/>
      <c r="F74"/>
    </row>
    <row r="75" spans="4:12" ht="12.75">
      <c r="D75"/>
      <c r="E75"/>
      <c r="F75"/>
      <c r="J75" s="27"/>
      <c r="K75" s="2"/>
      <c r="L75" s="2"/>
    </row>
    <row r="76" spans="4:6" ht="12.75">
      <c r="D76"/>
      <c r="E76"/>
      <c r="F76"/>
    </row>
    <row r="77" spans="4:6" ht="12.75">
      <c r="D77"/>
      <c r="E77"/>
      <c r="F77"/>
    </row>
    <row r="78" spans="4:6" ht="12.75">
      <c r="D78"/>
      <c r="E78"/>
      <c r="F78"/>
    </row>
    <row r="79" spans="4:6" ht="12.75">
      <c r="D79"/>
      <c r="E79"/>
      <c r="F79"/>
    </row>
    <row r="80" spans="4:6" ht="12.75">
      <c r="D80"/>
      <c r="E80"/>
      <c r="F80"/>
    </row>
    <row r="81" spans="4:6" ht="12.75">
      <c r="D81"/>
      <c r="E81"/>
      <c r="F81"/>
    </row>
    <row r="82" spans="4:6" ht="12.75">
      <c r="D82"/>
      <c r="E82"/>
      <c r="F82"/>
    </row>
    <row r="83" spans="4:6" ht="12.75">
      <c r="D83"/>
      <c r="E83"/>
      <c r="F83"/>
    </row>
    <row r="84" spans="4:6" ht="12.75">
      <c r="D84"/>
      <c r="E84"/>
      <c r="F84"/>
    </row>
    <row r="85" spans="4:6" ht="12.75">
      <c r="D85"/>
      <c r="E85"/>
      <c r="F85"/>
    </row>
    <row r="86" spans="4:6" ht="12.75">
      <c r="D86"/>
      <c r="E86"/>
      <c r="F86"/>
    </row>
    <row r="87" spans="4:6" ht="12.75">
      <c r="D87"/>
      <c r="E87"/>
      <c r="F87"/>
    </row>
    <row r="88" spans="4:6" ht="12.75">
      <c r="D88"/>
      <c r="E88"/>
      <c r="F88"/>
    </row>
    <row r="89" spans="4:6" ht="12.75">
      <c r="D89"/>
      <c r="E89"/>
      <c r="F89"/>
    </row>
    <row r="90" spans="4:6" ht="12.75">
      <c r="D90"/>
      <c r="E90"/>
      <c r="F90"/>
    </row>
    <row r="91" spans="4:6" ht="12.75">
      <c r="D91"/>
      <c r="E91"/>
      <c r="F91"/>
    </row>
    <row r="92" spans="4:6" ht="12.75">
      <c r="D92"/>
      <c r="E92"/>
      <c r="F92"/>
    </row>
    <row r="93" spans="4:6" ht="12.75">
      <c r="D93"/>
      <c r="E93"/>
      <c r="F93"/>
    </row>
    <row r="94" spans="4:6" ht="12.75">
      <c r="D94"/>
      <c r="E94"/>
      <c r="F94"/>
    </row>
    <row r="95" spans="4:6" ht="12.75">
      <c r="D95"/>
      <c r="E95"/>
      <c r="F95"/>
    </row>
    <row r="96" spans="4:6" ht="12.75">
      <c r="D96"/>
      <c r="E96"/>
      <c r="F96"/>
    </row>
    <row r="97" spans="4:6" ht="12.75">
      <c r="D97"/>
      <c r="E97"/>
      <c r="F97"/>
    </row>
    <row r="98" spans="4:6" ht="12.75">
      <c r="D98"/>
      <c r="E98"/>
      <c r="F98"/>
    </row>
    <row r="99" spans="4:6" ht="12.75">
      <c r="D99"/>
      <c r="E99"/>
      <c r="F99"/>
    </row>
    <row r="100" spans="4:6" ht="12.75">
      <c r="D100"/>
      <c r="E100"/>
      <c r="F100"/>
    </row>
    <row r="101" spans="4:6" ht="12.75">
      <c r="D101"/>
      <c r="E101"/>
      <c r="F101"/>
    </row>
    <row r="102" spans="4:6" ht="12.75">
      <c r="D102"/>
      <c r="E102"/>
      <c r="F102"/>
    </row>
    <row r="103" spans="4:6" ht="12.75">
      <c r="D103"/>
      <c r="E103"/>
      <c r="F103"/>
    </row>
    <row r="104" spans="4:6" ht="12.75">
      <c r="D104"/>
      <c r="E104"/>
      <c r="F104"/>
    </row>
    <row r="105" spans="4:6" ht="12.75">
      <c r="D105"/>
      <c r="E105"/>
      <c r="F105"/>
    </row>
    <row r="106" spans="4:6" ht="12.75">
      <c r="D106"/>
      <c r="E106"/>
      <c r="F106"/>
    </row>
    <row r="107" spans="4:6" ht="12.75">
      <c r="D107"/>
      <c r="E107"/>
      <c r="F107"/>
    </row>
    <row r="108" spans="4:6" ht="12.75">
      <c r="D108"/>
      <c r="E108"/>
      <c r="F108"/>
    </row>
    <row r="109" spans="4:6" ht="12.75">
      <c r="D109"/>
      <c r="E109"/>
      <c r="F109"/>
    </row>
    <row r="110" spans="4:6" ht="12.75">
      <c r="D110"/>
      <c r="E110"/>
      <c r="F110"/>
    </row>
    <row r="111" spans="4:6" ht="12.75">
      <c r="D111"/>
      <c r="E111"/>
      <c r="F111"/>
    </row>
    <row r="112" spans="4:6" ht="12.75">
      <c r="D112"/>
      <c r="E112"/>
      <c r="F112"/>
    </row>
    <row r="113" spans="4:6" ht="12.75">
      <c r="D113"/>
      <c r="E113"/>
      <c r="F113"/>
    </row>
    <row r="114" spans="4:6" ht="12.75">
      <c r="D114"/>
      <c r="E114"/>
      <c r="F114"/>
    </row>
    <row r="115" spans="4:6" ht="12.75">
      <c r="D115"/>
      <c r="E115"/>
      <c r="F115"/>
    </row>
    <row r="116" spans="4:6" ht="12.75">
      <c r="D116"/>
      <c r="E116"/>
      <c r="F116"/>
    </row>
    <row r="117" spans="4:6" ht="12.75">
      <c r="D117"/>
      <c r="E117"/>
      <c r="F117"/>
    </row>
    <row r="118" spans="4:6" ht="12.75">
      <c r="D118"/>
      <c r="E118"/>
      <c r="F118"/>
    </row>
    <row r="119" spans="4:6" ht="12.75">
      <c r="D119"/>
      <c r="E119"/>
      <c r="F119"/>
    </row>
    <row r="120" spans="4:6" ht="12.75">
      <c r="D120"/>
      <c r="E120"/>
      <c r="F120"/>
    </row>
    <row r="121" spans="4:6" ht="12.75">
      <c r="D121"/>
      <c r="E121"/>
      <c r="F121"/>
    </row>
    <row r="122" spans="4:6" ht="12.75">
      <c r="D122"/>
      <c r="E122"/>
      <c r="F122"/>
    </row>
    <row r="123" spans="4:6" ht="12.75">
      <c r="D123"/>
      <c r="E123"/>
      <c r="F123"/>
    </row>
    <row r="124" spans="4:6" ht="12.75">
      <c r="D124"/>
      <c r="E124"/>
      <c r="F124"/>
    </row>
    <row r="125" spans="4:6" ht="12.75">
      <c r="D125"/>
      <c r="E125"/>
      <c r="F125"/>
    </row>
    <row r="126" spans="4:6" ht="12.75">
      <c r="D126"/>
      <c r="E126"/>
      <c r="F126"/>
    </row>
    <row r="127" spans="4:6" ht="12.75">
      <c r="D127"/>
      <c r="E127"/>
      <c r="F127"/>
    </row>
    <row r="128" spans="4:6" ht="12.75">
      <c r="D128"/>
      <c r="E128"/>
      <c r="F128"/>
    </row>
    <row r="129" spans="4:6" ht="12.75">
      <c r="D129"/>
      <c r="E129"/>
      <c r="F129"/>
    </row>
    <row r="130" spans="4:6" ht="12.75">
      <c r="D130"/>
      <c r="E130"/>
      <c r="F130"/>
    </row>
    <row r="131" spans="4:6" ht="12.75">
      <c r="D131"/>
      <c r="E131"/>
      <c r="F131"/>
    </row>
    <row r="132" spans="4:6" ht="12.75">
      <c r="D132"/>
      <c r="E132"/>
      <c r="F132"/>
    </row>
    <row r="133" spans="4:6" ht="12.75">
      <c r="D133"/>
      <c r="E133"/>
      <c r="F133"/>
    </row>
    <row r="134" spans="4:6" ht="12.75">
      <c r="D134"/>
      <c r="E134"/>
      <c r="F134"/>
    </row>
    <row r="135" spans="4:6" ht="12.75">
      <c r="D135"/>
      <c r="E135"/>
      <c r="F135"/>
    </row>
    <row r="136" spans="4:6" ht="12.75">
      <c r="D136"/>
      <c r="E136"/>
      <c r="F136"/>
    </row>
    <row r="137" spans="4:6" ht="12.75">
      <c r="D137"/>
      <c r="E137"/>
      <c r="F137"/>
    </row>
    <row r="138" spans="4:6" ht="12.75">
      <c r="D138"/>
      <c r="E138"/>
      <c r="F138"/>
    </row>
    <row r="139" spans="4:6" ht="12.75">
      <c r="D139"/>
      <c r="E139"/>
      <c r="F139"/>
    </row>
    <row r="140" spans="4:6" ht="12.75">
      <c r="D140"/>
      <c r="E140"/>
      <c r="F140"/>
    </row>
    <row r="141" spans="4:6" ht="12.75">
      <c r="D141"/>
      <c r="E141"/>
      <c r="F141"/>
    </row>
    <row r="142" spans="4:6" ht="12.75">
      <c r="D142"/>
      <c r="E142"/>
      <c r="F142"/>
    </row>
    <row r="143" spans="4:6" ht="12.75">
      <c r="D143"/>
      <c r="E143"/>
      <c r="F143"/>
    </row>
    <row r="144" spans="4:6" ht="12.75">
      <c r="D144"/>
      <c r="E144"/>
      <c r="F144"/>
    </row>
    <row r="145" spans="4:6" ht="12.75">
      <c r="D145"/>
      <c r="E145"/>
      <c r="F145"/>
    </row>
    <row r="146" spans="4:6" ht="12.75">
      <c r="D146"/>
      <c r="E146"/>
      <c r="F146"/>
    </row>
    <row r="147" spans="4:6" ht="12.75">
      <c r="D147"/>
      <c r="E147"/>
      <c r="F147"/>
    </row>
    <row r="148" spans="4:6" ht="12.75">
      <c r="D148"/>
      <c r="E148"/>
      <c r="F148"/>
    </row>
    <row r="149" spans="4:6" ht="12.75">
      <c r="D149"/>
      <c r="E149"/>
      <c r="F149"/>
    </row>
    <row r="150" spans="4:6" ht="12.75">
      <c r="D150"/>
      <c r="E150"/>
      <c r="F150"/>
    </row>
    <row r="151" spans="4:6" ht="12.75">
      <c r="D151"/>
      <c r="E151"/>
      <c r="F151"/>
    </row>
    <row r="152" spans="4:6" ht="12.75">
      <c r="D152"/>
      <c r="E152"/>
      <c r="F152"/>
    </row>
    <row r="153" spans="4:6" ht="12.75">
      <c r="D153"/>
      <c r="E153"/>
      <c r="F153"/>
    </row>
    <row r="154" spans="4:6" ht="12.75">
      <c r="D154"/>
      <c r="E154"/>
      <c r="F154"/>
    </row>
    <row r="155" spans="4:6" ht="12.75">
      <c r="D155"/>
      <c r="E155"/>
      <c r="F155"/>
    </row>
    <row r="156" spans="4:6" ht="12.75">
      <c r="D156"/>
      <c r="F156"/>
    </row>
    <row r="157" spans="4:6" ht="12.75">
      <c r="D157"/>
      <c r="E157" s="15"/>
      <c r="F157"/>
    </row>
    <row r="158" ht="12.75">
      <c r="F158"/>
    </row>
    <row r="159" ht="12.75">
      <c r="F159"/>
    </row>
    <row r="160" ht="12.75">
      <c r="F160"/>
    </row>
    <row r="161" ht="12.75">
      <c r="F161"/>
    </row>
    <row r="162" ht="12.75">
      <c r="F162"/>
    </row>
    <row r="163" ht="12.75">
      <c r="F163"/>
    </row>
    <row r="165" ht="12.75">
      <c r="F165" s="16"/>
    </row>
  </sheetData>
  <sheetProtection/>
  <printOptions/>
  <pageMargins left="0.75" right="0" top="0.5" bottom="0" header="0" footer="0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Cramer</dc:creator>
  <cp:keywords/>
  <dc:description/>
  <cp:lastModifiedBy>david cramer</cp:lastModifiedBy>
  <cp:lastPrinted>2005-03-03T20:14:59Z</cp:lastPrinted>
  <dcterms:created xsi:type="dcterms:W3CDTF">2005-03-03T20:14:14Z</dcterms:created>
  <dcterms:modified xsi:type="dcterms:W3CDTF">2009-01-22T21:04:40Z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